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1640"/>
  </bookViews>
  <sheets>
    <sheet name="Final" sheetId="1" r:id="rId1"/>
  </sheets>
  <definedNames>
    <definedName name="_xlnm.Print_Area" localSheetId="0">Final!$A$1:$S$9</definedName>
  </definedNames>
  <calcPr calcId="145621"/>
</workbook>
</file>

<file path=xl/calcChain.xml><?xml version="1.0" encoding="utf-8"?>
<calcChain xmlns="http://schemas.openxmlformats.org/spreadsheetml/2006/main">
  <c r="E6" i="1" l="1"/>
  <c r="E5" i="1"/>
  <c r="E8" i="1"/>
  <c r="E7" i="1"/>
  <c r="M5" i="1" l="1"/>
  <c r="K8" i="1"/>
  <c r="N8" i="1"/>
  <c r="K7" i="1"/>
  <c r="N7" i="1"/>
  <c r="K5" i="1"/>
  <c r="K6" i="1"/>
  <c r="N6" i="1"/>
  <c r="P8" i="1" l="1"/>
  <c r="I8" i="1"/>
  <c r="J8" i="1" s="1"/>
  <c r="I6" i="1"/>
  <c r="J6" i="1" s="1"/>
  <c r="P7" i="1"/>
  <c r="M7" i="1"/>
  <c r="O7" i="1" s="1"/>
  <c r="I7" i="1"/>
  <c r="J7" i="1" s="1"/>
  <c r="M8" i="1"/>
  <c r="O8" i="1" s="1"/>
  <c r="I5" i="1"/>
  <c r="J5" i="1" s="1"/>
  <c r="N5" i="1"/>
  <c r="O5" i="1" s="1"/>
  <c r="P5" i="1"/>
  <c r="P6" i="1"/>
  <c r="M6" i="1"/>
  <c r="O6" i="1" s="1"/>
  <c r="Q8" i="1" l="1"/>
  <c r="Q6" i="1"/>
  <c r="Q5" i="1"/>
  <c r="Q7" i="1"/>
  <c r="B10" i="1"/>
  <c r="B12" i="1" s="1"/>
  <c r="B11" i="1"/>
  <c r="Q9" i="1" l="1"/>
</calcChain>
</file>

<file path=xl/sharedStrings.xml><?xml version="1.0" encoding="utf-8"?>
<sst xmlns="http://schemas.openxmlformats.org/spreadsheetml/2006/main" count="35" uniqueCount="29">
  <si>
    <t>Health and Welfare</t>
  </si>
  <si>
    <t xml:space="preserve">ATO Information </t>
  </si>
  <si>
    <t xml:space="preserve">Projected 2014 Pension Cost </t>
  </si>
  <si>
    <t>Employer Liability</t>
  </si>
  <si>
    <t>Total Employee Cost</t>
  </si>
  <si>
    <t>Name</t>
  </si>
  <si>
    <t>Proposed Title</t>
  </si>
  <si>
    <t>Proposed Base</t>
  </si>
  <si>
    <t>Annual Salary @ current FTE</t>
  </si>
  <si>
    <t>Type of Plan</t>
  </si>
  <si>
    <t>Medical</t>
  </si>
  <si>
    <t>Life</t>
  </si>
  <si>
    <t>TOTAL</t>
  </si>
  <si>
    <t>Annual ATO Accrual</t>
  </si>
  <si>
    <t>ATO Bank</t>
  </si>
  <si>
    <t>Pension</t>
  </si>
  <si>
    <t>403(b) Projected 2014 Cost</t>
  </si>
  <si>
    <t>FICA</t>
  </si>
  <si>
    <t>Cost</t>
  </si>
  <si>
    <t>EPO Single</t>
  </si>
  <si>
    <t>Child Life Specialist</t>
  </si>
  <si>
    <t>Child Life Associate</t>
  </si>
  <si>
    <t>Employee 1 (0.9 Fte)</t>
  </si>
  <si>
    <t>Employee 2 (0.9 FTE)</t>
  </si>
  <si>
    <t>Employee 3 (0.9 FTE)</t>
  </si>
  <si>
    <t>Employee 4 (0.9 FTE)</t>
  </si>
  <si>
    <t>Pay Grade</t>
  </si>
  <si>
    <t xml:space="preserve">Proposed Salary Detail </t>
  </si>
  <si>
    <t>Total Cost for FY2014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</si>
</sst>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7" fontId="2" fillId="0" borderId="12" xfId="1" applyNumberFormat="1" applyFont="1" applyFill="1" applyBorder="1" applyAlignment="1">
      <alignment horizontal="center" vertical="center" wrapText="1"/>
    </xf>
    <xf numFmtId="7" fontId="2" fillId="0" borderId="13" xfId="1" applyNumberFormat="1" applyFont="1" applyBorder="1" applyAlignment="1">
      <alignment vertical="center"/>
    </xf>
    <xf numFmtId="7" fontId="2" fillId="0" borderId="13" xfId="1" applyNumberFormat="1" applyFont="1" applyFill="1" applyBorder="1" applyAlignment="1">
      <alignment horizontal="center" vertical="center"/>
    </xf>
    <xf numFmtId="7" fontId="2" fillId="2" borderId="14" xfId="1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7" fontId="2" fillId="3" borderId="12" xfId="1" applyNumberFormat="1" applyFont="1" applyFill="1" applyBorder="1" applyAlignment="1">
      <alignment horizontal="center" vertical="center"/>
    </xf>
    <xf numFmtId="7" fontId="2" fillId="3" borderId="13" xfId="1" applyNumberFormat="1" applyFont="1" applyFill="1" applyBorder="1" applyAlignment="1">
      <alignment horizontal="center" vertical="center"/>
    </xf>
    <xf numFmtId="7" fontId="2" fillId="3" borderId="14" xfId="1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17" xfId="0" applyNumberFormat="1" applyFont="1" applyFill="1" applyBorder="1"/>
    <xf numFmtId="164" fontId="5" fillId="0" borderId="18" xfId="0" applyNumberFormat="1" applyFont="1" applyFill="1" applyBorder="1"/>
    <xf numFmtId="164" fontId="5" fillId="0" borderId="16" xfId="0" applyNumberFormat="1" applyFont="1" applyFill="1" applyBorder="1"/>
    <xf numFmtId="164" fontId="2" fillId="5" borderId="14" xfId="0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164" fontId="2" fillId="0" borderId="13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771525</xdr:colOff>
      <xdr:row>0</xdr:row>
      <xdr:rowOff>0</xdr:rowOff>
    </xdr:from>
    <xdr:to>
      <xdr:col>13</xdr:col>
      <xdr:colOff>361950</xdr:colOff>
      <xdr:row>0</xdr:row>
      <xdr:rowOff>9526</xdr:rowOff>
    </xdr:to>
    <xdr:cxnSp macro="">
      <xdr:nvCxnSpPr>
        <xdr:cNvPr id="2" name="Straight Arrow Connector 1"/>
        <xdr:cNvCxnSpPr/>
      </xdr:nvCxnSpPr>
      <xdr:spPr>
        <a:xfrm flipV="1">
          <a:off x="16773525" y="838200"/>
          <a:ext cx="523875" cy="4857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771525</xdr:colOff>
      <xdr:row>0</xdr:row>
      <xdr:rowOff>0</xdr:rowOff>
    </xdr:from>
    <xdr:to>
      <xdr:col>11</xdr:col>
      <xdr:colOff>361950</xdr:colOff>
      <xdr:row>0</xdr:row>
      <xdr:rowOff>9526</xdr:rowOff>
    </xdr:to>
    <xdr:cxnSp macro="">
      <xdr:nvCxnSpPr>
        <xdr:cNvPr id="3" name="Straight Arrow Connector 2"/>
        <xdr:cNvCxnSpPr/>
      </xdr:nvCxnSpPr>
      <xdr:spPr>
        <a:xfrm flipV="1">
          <a:off x="14706600" y="838200"/>
          <a:ext cx="361950" cy="4857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topLeftCell="C1" workbookViewId="0">
      <selection activeCell="C11" sqref="C11"/>
    </sheetView>
  </sheetViews>
  <sheetFormatPr defaultRowHeight="15.75" x14ac:dyDescent="0.25"/>
  <cols>
    <col min="1" max="1" width="24.85546875" style="1" customWidth="1"/>
    <col min="2" max="2" width="9.85546875" style="1" hidden="1" customWidth="1"/>
    <col min="3" max="3" width="21" style="2" customWidth="1"/>
    <col min="4" max="4" width="18.28515625" style="2" customWidth="1"/>
    <col min="5" max="5" width="20.85546875" style="2" customWidth="1"/>
    <col min="6" max="6" width="16.7109375" style="2" customWidth="1"/>
    <col min="7" max="7" width="21.85546875" style="2" customWidth="1"/>
    <col min="8" max="8" width="14.7109375" style="2" customWidth="1"/>
    <col min="9" max="10" width="12.85546875" style="1" customWidth="1"/>
    <col min="11" max="11" width="11.28515625" style="1" customWidth="1"/>
    <col min="12" max="12" width="19.42578125" style="1" customWidth="1"/>
    <col min="13" max="13" width="14" style="2" customWidth="1"/>
    <col min="14" max="14" width="23.5703125" style="2" customWidth="1"/>
    <col min="15" max="15" width="12.7109375" style="1" customWidth="1"/>
    <col min="16" max="16" width="20.42578125" style="1" customWidth="1"/>
    <col min="17" max="17" width="12.28515625" style="1" customWidth="1"/>
    <col min="18" max="18" width="17.28515625" style="1" customWidth="1"/>
    <col min="19" max="16384" width="9.140625" style="1"/>
  </cols>
  <sheetData>
    <row r="1" spans="1:18" ht="15.75" customHeight="1" x14ac:dyDescent="0.25">
      <c r="A1" s="42" t="s">
        <v>27</v>
      </c>
      <c r="B1" s="43"/>
      <c r="C1" s="43"/>
      <c r="D1" s="43"/>
      <c r="E1" s="43"/>
      <c r="F1" s="44"/>
      <c r="G1" s="52" t="s">
        <v>0</v>
      </c>
      <c r="H1" s="52"/>
      <c r="I1" s="52"/>
      <c r="J1" s="53"/>
      <c r="K1" s="42" t="s">
        <v>1</v>
      </c>
      <c r="L1" s="44"/>
      <c r="M1" s="48" t="s">
        <v>2</v>
      </c>
      <c r="N1" s="49"/>
      <c r="O1" s="49"/>
      <c r="P1" s="56" t="s">
        <v>3</v>
      </c>
      <c r="Q1" s="56" t="s">
        <v>4</v>
      </c>
      <c r="R1" s="53"/>
    </row>
    <row r="2" spans="1:18" ht="15.75" customHeight="1" x14ac:dyDescent="0.25">
      <c r="A2" s="45"/>
      <c r="B2" s="46"/>
      <c r="C2" s="46"/>
      <c r="D2" s="46"/>
      <c r="E2" s="46"/>
      <c r="F2" s="47"/>
      <c r="G2" s="54"/>
      <c r="H2" s="54"/>
      <c r="I2" s="54"/>
      <c r="J2" s="55"/>
      <c r="K2" s="45"/>
      <c r="L2" s="47"/>
      <c r="M2" s="50"/>
      <c r="N2" s="51"/>
      <c r="O2" s="51"/>
      <c r="P2" s="57"/>
      <c r="Q2" s="57"/>
      <c r="R2" s="55"/>
    </row>
    <row r="3" spans="1:18" ht="58.5" customHeight="1" thickBot="1" x14ac:dyDescent="0.3">
      <c r="A3" s="45"/>
      <c r="B3" s="46"/>
      <c r="C3" s="46"/>
      <c r="D3" s="46"/>
      <c r="E3" s="46"/>
      <c r="F3" s="47"/>
      <c r="G3" s="54"/>
      <c r="H3" s="54"/>
      <c r="I3" s="54"/>
      <c r="J3" s="55"/>
      <c r="K3" s="45"/>
      <c r="L3" s="47"/>
      <c r="M3" s="50"/>
      <c r="N3" s="51"/>
      <c r="O3" s="51"/>
      <c r="P3" s="57"/>
      <c r="Q3" s="57"/>
      <c r="R3" s="55"/>
    </row>
    <row r="4" spans="1:18" s="16" customFormat="1" ht="71.25" customHeight="1" x14ac:dyDescent="0.25">
      <c r="A4" s="3" t="s">
        <v>5</v>
      </c>
      <c r="B4" s="5"/>
      <c r="C4" s="6" t="s">
        <v>6</v>
      </c>
      <c r="D4" s="7" t="s">
        <v>7</v>
      </c>
      <c r="E4" s="7" t="s">
        <v>8</v>
      </c>
      <c r="F4" s="8" t="s">
        <v>26</v>
      </c>
      <c r="G4" s="3" t="s">
        <v>9</v>
      </c>
      <c r="H4" s="4" t="s">
        <v>10</v>
      </c>
      <c r="I4" s="4" t="s">
        <v>11</v>
      </c>
      <c r="J4" s="9" t="s">
        <v>12</v>
      </c>
      <c r="K4" s="10" t="s">
        <v>13</v>
      </c>
      <c r="L4" s="11" t="s">
        <v>14</v>
      </c>
      <c r="M4" s="12" t="s">
        <v>15</v>
      </c>
      <c r="N4" s="13" t="s">
        <v>16</v>
      </c>
      <c r="O4" s="14" t="s">
        <v>12</v>
      </c>
      <c r="P4" s="15" t="s">
        <v>17</v>
      </c>
      <c r="Q4" s="58" t="s">
        <v>18</v>
      </c>
      <c r="R4" s="59"/>
    </row>
    <row r="5" spans="1:18" s="16" customFormat="1" ht="53.25" customHeight="1" x14ac:dyDescent="0.25">
      <c r="A5" s="17" t="s">
        <v>22</v>
      </c>
      <c r="B5" s="18"/>
      <c r="C5" s="37" t="s">
        <v>20</v>
      </c>
      <c r="D5" s="35">
        <v>18.850000000000001</v>
      </c>
      <c r="E5" s="19">
        <f>(D5*72)*26</f>
        <v>35287.200000000004</v>
      </c>
      <c r="F5" s="36">
        <v>17</v>
      </c>
      <c r="G5" s="20" t="s">
        <v>19</v>
      </c>
      <c r="H5" s="21">
        <v>5100</v>
      </c>
      <c r="I5" s="22">
        <f>(E5*2)*(0.04)/1000*12</f>
        <v>33.875712000000007</v>
      </c>
      <c r="J5" s="23">
        <f>(I5+H5)</f>
        <v>5133.875712</v>
      </c>
      <c r="K5" s="24">
        <f>(D5*216)</f>
        <v>4071.6000000000004</v>
      </c>
      <c r="L5" s="25">
        <v>0</v>
      </c>
      <c r="M5" s="26">
        <f t="shared" ref="M5" si="0">(E5*0.02)</f>
        <v>705.74400000000014</v>
      </c>
      <c r="N5" s="27">
        <f>(E5*0.04)</f>
        <v>1411.4880000000003</v>
      </c>
      <c r="O5" s="28">
        <f>(N5+M5)</f>
        <v>2117.2320000000004</v>
      </c>
      <c r="P5" s="29">
        <f>(E5*0.0765)</f>
        <v>2699.4708000000005</v>
      </c>
      <c r="Q5" s="60">
        <f>(E5+J5+K5+O5+P5)</f>
        <v>49309.37851200001</v>
      </c>
      <c r="R5" s="61"/>
    </row>
    <row r="6" spans="1:18" s="16" customFormat="1" ht="64.5" customHeight="1" x14ac:dyDescent="0.25">
      <c r="A6" s="17" t="s">
        <v>23</v>
      </c>
      <c r="B6" s="18"/>
      <c r="C6" s="37" t="s">
        <v>20</v>
      </c>
      <c r="D6" s="35">
        <v>18.850000000000001</v>
      </c>
      <c r="E6" s="19">
        <f>(D6*72)*26</f>
        <v>35287.200000000004</v>
      </c>
      <c r="F6" s="36">
        <v>17</v>
      </c>
      <c r="G6" s="20" t="s">
        <v>19</v>
      </c>
      <c r="H6" s="21">
        <v>5100</v>
      </c>
      <c r="I6" s="22">
        <f>(E6*2)*(0.04)/1000*12</f>
        <v>33.875712000000007</v>
      </c>
      <c r="J6" s="23">
        <f>(I6+H6)</f>
        <v>5133.875712</v>
      </c>
      <c r="K6" s="24">
        <f>(D6*216)</f>
        <v>4071.6000000000004</v>
      </c>
      <c r="L6" s="25">
        <v>0</v>
      </c>
      <c r="M6" s="26">
        <f t="shared" ref="M6:M8" si="1">(E6*0.02)</f>
        <v>705.74400000000014</v>
      </c>
      <c r="N6" s="27">
        <f>(E6*0.04)</f>
        <v>1411.4880000000003</v>
      </c>
      <c r="O6" s="28">
        <f>(N6+M6)</f>
        <v>2117.2320000000004</v>
      </c>
      <c r="P6" s="29">
        <f>(E6*0.0765)</f>
        <v>2699.4708000000005</v>
      </c>
      <c r="Q6" s="60">
        <f>(E6+J6+K6+O6+P6)</f>
        <v>49309.37851200001</v>
      </c>
      <c r="R6" s="61"/>
    </row>
    <row r="7" spans="1:18" s="16" customFormat="1" ht="48.75" customHeight="1" x14ac:dyDescent="0.25">
      <c r="A7" s="17" t="s">
        <v>24</v>
      </c>
      <c r="B7" s="18"/>
      <c r="C7" s="37" t="s">
        <v>21</v>
      </c>
      <c r="D7" s="35">
        <v>13.91</v>
      </c>
      <c r="E7" s="19">
        <f>(D7*72)*26</f>
        <v>26039.52</v>
      </c>
      <c r="F7" s="36">
        <v>13</v>
      </c>
      <c r="G7" s="20" t="s">
        <v>19</v>
      </c>
      <c r="H7" s="21">
        <v>5100</v>
      </c>
      <c r="I7" s="22">
        <f t="shared" ref="I7:I8" si="2">(E7*2)*(0.04)/1000*12</f>
        <v>24.997939199999998</v>
      </c>
      <c r="J7" s="23">
        <f t="shared" ref="J7:J8" si="3">(I7+H7)</f>
        <v>5124.9979391999996</v>
      </c>
      <c r="K7" s="24">
        <f t="shared" ref="K7:K8" si="4">(D7*216)</f>
        <v>3004.56</v>
      </c>
      <c r="L7" s="25">
        <v>0</v>
      </c>
      <c r="M7" s="26">
        <f t="shared" si="1"/>
        <v>520.79039999999998</v>
      </c>
      <c r="N7" s="27">
        <f t="shared" ref="N7:N8" si="5">(E7*0.04)</f>
        <v>1041.5808</v>
      </c>
      <c r="O7" s="28">
        <f t="shared" ref="O7:O8" si="6">(N7+M7)</f>
        <v>1562.3712</v>
      </c>
      <c r="P7" s="29">
        <f t="shared" ref="P7:P8" si="7">(E7*0.0765)</f>
        <v>1992.0232799999999</v>
      </c>
      <c r="Q7" s="60">
        <f t="shared" ref="Q7:Q8" si="8">(E7+J7+K7+O7+P7)</f>
        <v>37723.472419199999</v>
      </c>
      <c r="R7" s="61"/>
    </row>
    <row r="8" spans="1:18" s="16" customFormat="1" ht="47.25" customHeight="1" x14ac:dyDescent="0.25">
      <c r="A8" s="17" t="s">
        <v>25</v>
      </c>
      <c r="B8" s="18"/>
      <c r="C8" s="37" t="s">
        <v>21</v>
      </c>
      <c r="D8" s="38">
        <v>13.91</v>
      </c>
      <c r="E8" s="19">
        <f>(D8*72)*26</f>
        <v>26039.52</v>
      </c>
      <c r="F8" s="36">
        <v>13</v>
      </c>
      <c r="G8" s="20" t="s">
        <v>19</v>
      </c>
      <c r="H8" s="21">
        <v>5100</v>
      </c>
      <c r="I8" s="22">
        <f t="shared" si="2"/>
        <v>24.997939199999998</v>
      </c>
      <c r="J8" s="23">
        <f t="shared" si="3"/>
        <v>5124.9979391999996</v>
      </c>
      <c r="K8" s="24">
        <f t="shared" si="4"/>
        <v>3004.56</v>
      </c>
      <c r="L8" s="25">
        <v>0</v>
      </c>
      <c r="M8" s="26">
        <f t="shared" si="1"/>
        <v>520.79039999999998</v>
      </c>
      <c r="N8" s="27">
        <f t="shared" si="5"/>
        <v>1041.5808</v>
      </c>
      <c r="O8" s="28">
        <f t="shared" si="6"/>
        <v>1562.3712</v>
      </c>
      <c r="P8" s="29">
        <f t="shared" si="7"/>
        <v>1992.0232799999999</v>
      </c>
      <c r="Q8" s="60">
        <f t="shared" si="8"/>
        <v>37723.472419199999</v>
      </c>
      <c r="R8" s="61"/>
    </row>
    <row r="9" spans="1:18" ht="32.25" thickBot="1" x14ac:dyDescent="0.3">
      <c r="A9" s="31"/>
      <c r="B9" s="30"/>
      <c r="P9" s="41" t="s">
        <v>28</v>
      </c>
      <c r="Q9" s="39">
        <f>SUM(Q5:R8)</f>
        <v>174065.70186240002</v>
      </c>
      <c r="R9" s="40"/>
    </row>
    <row r="10" spans="1:18" x14ac:dyDescent="0.25">
      <c r="B10" s="32" t="e">
        <f>#REF!*#REF!</f>
        <v>#REF!</v>
      </c>
      <c r="P10" s="2"/>
    </row>
    <row r="11" spans="1:18" x14ac:dyDescent="0.25">
      <c r="B11" s="33" t="e">
        <f>#REF!*#REF!</f>
        <v>#REF!</v>
      </c>
      <c r="P11" s="2"/>
    </row>
    <row r="12" spans="1:18" ht="16.5" thickBot="1" x14ac:dyDescent="0.3">
      <c r="B12" s="34" t="e">
        <f>SUM(B10:B11)</f>
        <v>#REF!</v>
      </c>
      <c r="P12" s="2"/>
    </row>
    <row r="13" spans="1:18" x14ac:dyDescent="0.25">
      <c r="P13" s="2"/>
    </row>
  </sheetData>
  <mergeCells count="11">
    <mergeCell ref="Q8:R8"/>
    <mergeCell ref="Q1:R3"/>
    <mergeCell ref="Q4:R4"/>
    <mergeCell ref="Q6:R6"/>
    <mergeCell ref="Q5:R5"/>
    <mergeCell ref="Q7:R7"/>
    <mergeCell ref="A1:F3"/>
    <mergeCell ref="M1:O3"/>
    <mergeCell ref="G1:J3"/>
    <mergeCell ref="K1:L3"/>
    <mergeCell ref="P1:P3"/>
  </mergeCells>
  <printOptions horizontalCentered="1"/>
  <pageMargins left="0" right="0" top="1.17" bottom="0.75" header="0.3" footer="0.3"/>
  <pageSetup paperSize="5" scale="57" orientation="landscape" r:id="rId1"/>
  <headerFooter>
    <oddHeader>&amp;C&amp;14DRIVER COSTING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>Tampa General Hospital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Zach</dc:creator>
  <cp:lastModifiedBy>a21938</cp:lastModifiedBy>
  <cp:lastPrinted>2013-11-04T15:51:28Z</cp:lastPrinted>
  <dcterms:created xsi:type="dcterms:W3CDTF">2013-10-07T12:03:53Z</dcterms:created>
  <dcterms:modified xsi:type="dcterms:W3CDTF">2013-11-04T15:51:35Z</dcterms:modified>
</cp:coreProperties>
</file>